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"/>
    </mc:Choice>
  </mc:AlternateContent>
  <xr:revisionPtr revIDLastSave="0" documentId="13_ncr:1_{AC3CB676-AC86-41E7-9773-26F2170ACA1D}" xr6:coauthVersionLast="47" xr6:coauthVersionMax="47" xr10:uidLastSave="{00000000-0000-0000-0000-000000000000}"/>
  <bookViews>
    <workbookView xWindow="-108" yWindow="-108" windowWidth="23256" windowHeight="12456" xr2:uid="{14124E8F-8221-4CBB-BA45-519F2A77785C}"/>
  </bookViews>
  <sheets>
    <sheet name="31.12.2023" sheetId="4" r:id="rId1"/>
    <sheet name="30.09.2023" sheetId="3" r:id="rId2"/>
    <sheet name="30.06.2023" sheetId="2" r:id="rId3"/>
    <sheet name="31.03.2023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4" l="1"/>
  <c r="B24" i="4"/>
  <c r="B25" i="4" s="1"/>
  <c r="C23" i="4"/>
  <c r="C22" i="4"/>
  <c r="B18" i="4"/>
  <c r="C18" i="4" s="1"/>
  <c r="B30" i="4" s="1"/>
  <c r="B29" i="3"/>
  <c r="B24" i="3"/>
  <c r="B25" i="3" s="1"/>
  <c r="C23" i="3"/>
  <c r="C22" i="3"/>
  <c r="B18" i="3"/>
  <c r="C18" i="3" s="1"/>
  <c r="B30" i="3" s="1"/>
  <c r="B31" i="3" s="1"/>
  <c r="B36" i="3" s="1"/>
  <c r="B37" i="3" s="1"/>
  <c r="B29" i="2"/>
  <c r="B24" i="2"/>
  <c r="B25" i="2" s="1"/>
  <c r="C23" i="2"/>
  <c r="C22" i="2"/>
  <c r="B18" i="2"/>
  <c r="C18" i="2" s="1"/>
  <c r="B30" i="2" s="1"/>
  <c r="C18" i="1"/>
  <c r="B30" i="1"/>
  <c r="C23" i="1"/>
  <c r="B25" i="1"/>
  <c r="B29" i="1"/>
  <c r="B24" i="1"/>
  <c r="C24" i="1" s="1"/>
  <c r="C22" i="1"/>
  <c r="B18" i="1"/>
  <c r="C24" i="4" l="1"/>
  <c r="C25" i="4" s="1"/>
  <c r="B31" i="4"/>
  <c r="B36" i="4" s="1"/>
  <c r="B37" i="4" s="1"/>
  <c r="C24" i="3"/>
  <c r="C25" i="3" s="1"/>
  <c r="C24" i="2"/>
  <c r="C25" i="2" s="1"/>
  <c r="B31" i="2"/>
  <c r="B36" i="2" s="1"/>
  <c r="B37" i="2" s="1"/>
  <c r="B31" i="1"/>
  <c r="B36" i="1" s="1"/>
  <c r="B37" i="1" s="1"/>
  <c r="C25" i="1"/>
</calcChain>
</file>

<file path=xl/sharedStrings.xml><?xml version="1.0" encoding="utf-8"?>
<sst xmlns="http://schemas.openxmlformats.org/spreadsheetml/2006/main" count="112" uniqueCount="26">
  <si>
    <t>COPRODUCTION</t>
  </si>
  <si>
    <t>%</t>
  </si>
  <si>
    <t>SOUTIEN CNC</t>
  </si>
  <si>
    <t>CNC</t>
  </si>
  <si>
    <t>Studiocanal</t>
  </si>
  <si>
    <t>France 3</t>
  </si>
  <si>
    <t>Chifoumi</t>
  </si>
  <si>
    <t>VERIFICATION</t>
  </si>
  <si>
    <t>Réservé producteur</t>
  </si>
  <si>
    <t>Part producteur</t>
  </si>
  <si>
    <t>AVANCE CNC</t>
  </si>
  <si>
    <t>Avance à rembourser</t>
  </si>
  <si>
    <t>Report à nouveau</t>
  </si>
  <si>
    <t>Nouveau solde</t>
  </si>
  <si>
    <t>Débit</t>
  </si>
  <si>
    <t xml:space="preserve"> /508</t>
  </si>
  <si>
    <t>COMPTE 167402 - AVANCE CNC PUPILLE</t>
  </si>
  <si>
    <t>OD BILAN</t>
  </si>
  <si>
    <t>CHIFOUMI PRODUCTIONS</t>
  </si>
  <si>
    <t>Crédit</t>
  </si>
  <si>
    <r>
      <t xml:space="preserve">BILAN AU </t>
    </r>
    <r>
      <rPr>
        <sz val="16"/>
        <color indexed="60"/>
        <rFont val="Times New Roman"/>
        <family val="1"/>
      </rPr>
      <t>31/03/2023</t>
    </r>
  </si>
  <si>
    <t>% Trésor Films</t>
  </si>
  <si>
    <t>Déduction quote-part CNC</t>
  </si>
  <si>
    <r>
      <t xml:space="preserve">BILAN AU </t>
    </r>
    <r>
      <rPr>
        <sz val="16"/>
        <color indexed="60"/>
        <rFont val="Times New Roman"/>
        <family val="1"/>
      </rPr>
      <t>30/06/2023</t>
    </r>
  </si>
  <si>
    <r>
      <t xml:space="preserve">BILAN AU </t>
    </r>
    <r>
      <rPr>
        <sz val="16"/>
        <color indexed="60"/>
        <rFont val="Times New Roman"/>
        <family val="1"/>
      </rPr>
      <t>30/09/2023</t>
    </r>
  </si>
  <si>
    <r>
      <t xml:space="preserve">BILAN AU </t>
    </r>
    <r>
      <rPr>
        <sz val="16"/>
        <color indexed="60"/>
        <rFont val="Times New Roman"/>
        <family val="1"/>
      </rPr>
      <t>31/12/2023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</si>
</sst>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6"/>
      <name val="Times New Roman"/>
      <family val="1"/>
    </font>
    <font>
      <sz val="10"/>
      <name val="Times New Roman"/>
      <family val="1"/>
    </font>
    <font>
      <sz val="10"/>
      <color indexed="18"/>
      <name val="Times New Roman"/>
      <family val="1"/>
    </font>
    <font>
      <sz val="8"/>
      <color indexed="18"/>
      <name val="Times New Roman"/>
      <family val="1"/>
    </font>
    <font>
      <sz val="16"/>
      <color indexed="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7" fontId="0" fillId="0" borderId="0" xfId="0" applyNumberFormat="1"/>
    <xf numFmtId="37" fontId="1" fillId="0" borderId="0" xfId="0" applyNumberFormat="1" applyFont="1"/>
    <xf numFmtId="37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1" xfId="0" applyNumberFormat="1" applyBorder="1"/>
    <xf numFmtId="9" fontId="0" fillId="0" borderId="0" xfId="0" applyNumberFormat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0" fillId="2" borderId="0" xfId="0" applyNumberFormat="1" applyFill="1"/>
    <xf numFmtId="4" fontId="0" fillId="2" borderId="1" xfId="0" applyNumberFormat="1" applyFill="1" applyBorder="1"/>
    <xf numFmtId="0" fontId="0" fillId="3" borderId="0" xfId="0" applyFill="1"/>
    <xf numFmtId="4" fontId="0" fillId="3" borderId="0" xfId="0" applyNumberFormat="1" applyFill="1"/>
    <xf numFmtId="4" fontId="0" fillId="3" borderId="1" xfId="0" applyNumberForma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0" fillId="0" borderId="1" xfId="0" applyNumberFormat="1" applyBorder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EC8E-6605-4CFF-9DA1-B2EA9287A427}">
  <dimension ref="A2:F42"/>
  <sheetViews>
    <sheetView tabSelected="1" topLeftCell="A19" zoomScaleNormal="100" workbookViewId="0">
      <selection activeCell="B35" sqref="B35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18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25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16</v>
      </c>
      <c r="B5" s="27"/>
      <c r="C5" s="27"/>
      <c r="D5" s="27"/>
      <c r="E5" s="17"/>
      <c r="F5" s="17"/>
    </row>
    <row r="9" spans="1:6" x14ac:dyDescent="0.3">
      <c r="A9" t="s">
        <v>0</v>
      </c>
      <c r="B9">
        <v>50</v>
      </c>
      <c r="C9" t="s">
        <v>21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5</v>
      </c>
      <c r="C11" t="s">
        <v>1</v>
      </c>
    </row>
    <row r="12" spans="1:6" x14ac:dyDescent="0.3">
      <c r="A12" t="s">
        <v>5</v>
      </c>
      <c r="B12">
        <v>20</v>
      </c>
      <c r="C12" t="s">
        <v>1</v>
      </c>
    </row>
    <row r="13" spans="1:6" x14ac:dyDescent="0.3">
      <c r="A13" t="s">
        <v>6</v>
      </c>
      <c r="B13">
        <v>25</v>
      </c>
      <c r="C13" t="s">
        <v>1</v>
      </c>
    </row>
    <row r="16" spans="1:6" x14ac:dyDescent="0.3">
      <c r="A16" s="10" t="s">
        <v>2</v>
      </c>
      <c r="B16" s="2">
        <v>852929</v>
      </c>
    </row>
    <row r="17" spans="1:4" x14ac:dyDescent="0.3">
      <c r="A17" t="s">
        <v>8</v>
      </c>
      <c r="B17" s="3">
        <v>-50000</v>
      </c>
    </row>
    <row r="18" spans="1:4" x14ac:dyDescent="0.3">
      <c r="B18" s="1">
        <f>SUM(B16:B17)</f>
        <v>802929</v>
      </c>
      <c r="C18" s="15">
        <f>+B18*B10%</f>
        <v>200732.25</v>
      </c>
    </row>
    <row r="21" spans="1:4" x14ac:dyDescent="0.3">
      <c r="A21" t="s">
        <v>7</v>
      </c>
    </row>
    <row r="22" spans="1:4" x14ac:dyDescent="0.3">
      <c r="A22" t="s">
        <v>8</v>
      </c>
      <c r="B22" s="5">
        <v>50000</v>
      </c>
      <c r="C22" s="4">
        <f>+B22*$B$9%</f>
        <v>25000</v>
      </c>
    </row>
    <row r="23" spans="1:4" x14ac:dyDescent="0.3">
      <c r="A23" t="s">
        <v>8</v>
      </c>
      <c r="B23" s="5">
        <v>100000</v>
      </c>
      <c r="C23" s="4">
        <f>(B23-(B23*$B$10)%)*$B$9%</f>
        <v>37500</v>
      </c>
      <c r="D23" t="s">
        <v>22</v>
      </c>
    </row>
    <row r="24" spans="1:4" x14ac:dyDescent="0.3">
      <c r="B24" s="24">
        <f>+B16-B22-B23</f>
        <v>702929</v>
      </c>
      <c r="C24" s="6">
        <f>+B24*$B$13%</f>
        <v>175732.25</v>
      </c>
    </row>
    <row r="25" spans="1:4" x14ac:dyDescent="0.3">
      <c r="B25" s="5">
        <f>SUM(B22:B24)</f>
        <v>852929</v>
      </c>
      <c r="C25" s="11">
        <f>SUM(C22:C24)</f>
        <v>238232.25</v>
      </c>
      <c r="D25" s="10" t="s">
        <v>9</v>
      </c>
    </row>
    <row r="28" spans="1:4" x14ac:dyDescent="0.3">
      <c r="A28" t="s">
        <v>10</v>
      </c>
      <c r="B28" s="4">
        <v>400000</v>
      </c>
    </row>
    <row r="29" spans="1:4" x14ac:dyDescent="0.3">
      <c r="A29" t="s">
        <v>11</v>
      </c>
      <c r="B29" s="4">
        <f>+B28*C29</f>
        <v>320000</v>
      </c>
      <c r="C29" s="7">
        <v>0.8</v>
      </c>
    </row>
    <row r="30" spans="1:4" x14ac:dyDescent="0.3">
      <c r="B30" s="16">
        <f>-C18</f>
        <v>-200732.25</v>
      </c>
    </row>
    <row r="31" spans="1:4" x14ac:dyDescent="0.3">
      <c r="B31" s="12">
        <f>SUM(B29:B30)</f>
        <v>119267.75</v>
      </c>
    </row>
    <row r="34" spans="1:3" x14ac:dyDescent="0.3">
      <c r="A34" t="s">
        <v>17</v>
      </c>
    </row>
    <row r="35" spans="1:3" x14ac:dyDescent="0.3">
      <c r="A35" t="s">
        <v>12</v>
      </c>
      <c r="B35" s="4">
        <v>126812.75</v>
      </c>
    </row>
    <row r="36" spans="1:3" x14ac:dyDescent="0.3">
      <c r="A36" t="s">
        <v>13</v>
      </c>
      <c r="B36" s="13">
        <f>+B31</f>
        <v>119267.75</v>
      </c>
    </row>
    <row r="37" spans="1:3" x14ac:dyDescent="0.3">
      <c r="B37" s="25">
        <f>+B35-B36</f>
        <v>7545</v>
      </c>
      <c r="C37" s="9"/>
    </row>
    <row r="39" spans="1:3" x14ac:dyDescent="0.3">
      <c r="A39" s="26" t="s">
        <v>14</v>
      </c>
      <c r="B39" s="8">
        <v>167402</v>
      </c>
      <c r="C39" s="8"/>
    </row>
    <row r="40" spans="1:3" x14ac:dyDescent="0.3">
      <c r="A40" s="26" t="s">
        <v>19</v>
      </c>
      <c r="B40" s="8">
        <v>757100</v>
      </c>
      <c r="C40" s="8" t="s">
        <v>15</v>
      </c>
    </row>
    <row r="42" spans="1:3" x14ac:dyDescent="0.3">
      <c r="B42" s="1"/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71855-F90F-47FB-B76B-1918AE3ADFB2}">
  <dimension ref="A2:F42"/>
  <sheetViews>
    <sheetView topLeftCell="A31" zoomScaleNormal="100" workbookViewId="0">
      <selection activeCell="B42" sqref="B42:B45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18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24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16</v>
      </c>
      <c r="B5" s="27"/>
      <c r="C5" s="27"/>
      <c r="D5" s="27"/>
      <c r="E5" s="17"/>
      <c r="F5" s="17"/>
    </row>
    <row r="9" spans="1:6" x14ac:dyDescent="0.3">
      <c r="A9" t="s">
        <v>0</v>
      </c>
      <c r="B9">
        <v>50</v>
      </c>
      <c r="C9" t="s">
        <v>21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5</v>
      </c>
      <c r="C11" t="s">
        <v>1</v>
      </c>
    </row>
    <row r="12" spans="1:6" x14ac:dyDescent="0.3">
      <c r="A12" t="s">
        <v>5</v>
      </c>
      <c r="B12">
        <v>20</v>
      </c>
      <c r="C12" t="s">
        <v>1</v>
      </c>
    </row>
    <row r="13" spans="1:6" x14ac:dyDescent="0.3">
      <c r="A13" t="s">
        <v>6</v>
      </c>
      <c r="B13">
        <v>25</v>
      </c>
      <c r="C13" t="s">
        <v>1</v>
      </c>
    </row>
    <row r="16" spans="1:6" x14ac:dyDescent="0.3">
      <c r="A16" s="10" t="s">
        <v>2</v>
      </c>
      <c r="B16" s="2">
        <v>852855</v>
      </c>
    </row>
    <row r="17" spans="1:4" x14ac:dyDescent="0.3">
      <c r="A17" t="s">
        <v>8</v>
      </c>
      <c r="B17" s="3">
        <v>-50000</v>
      </c>
    </row>
    <row r="18" spans="1:4" x14ac:dyDescent="0.3">
      <c r="B18" s="1">
        <f>SUM(B16:B17)</f>
        <v>802855</v>
      </c>
      <c r="C18" s="15">
        <f>+B18*B10%</f>
        <v>200713.75</v>
      </c>
    </row>
    <row r="21" spans="1:4" x14ac:dyDescent="0.3">
      <c r="A21" t="s">
        <v>7</v>
      </c>
    </row>
    <row r="22" spans="1:4" x14ac:dyDescent="0.3">
      <c r="A22" t="s">
        <v>8</v>
      </c>
      <c r="B22" s="5">
        <v>50000</v>
      </c>
      <c r="C22" s="4">
        <f>+B22*$B$9%</f>
        <v>25000</v>
      </c>
    </row>
    <row r="23" spans="1:4" x14ac:dyDescent="0.3">
      <c r="A23" t="s">
        <v>8</v>
      </c>
      <c r="B23" s="5">
        <v>100000</v>
      </c>
      <c r="C23" s="4">
        <f>(B23-(B23*$B$10)%)*$B$9%</f>
        <v>37500</v>
      </c>
      <c r="D23" t="s">
        <v>22</v>
      </c>
    </row>
    <row r="24" spans="1:4" x14ac:dyDescent="0.3">
      <c r="B24" s="24">
        <f>+B16-B22-B23</f>
        <v>702855</v>
      </c>
      <c r="C24" s="6">
        <f>+B24*$B$13%</f>
        <v>175713.75</v>
      </c>
    </row>
    <row r="25" spans="1:4" x14ac:dyDescent="0.3">
      <c r="B25" s="5">
        <f>SUM(B22:B24)</f>
        <v>852855</v>
      </c>
      <c r="C25" s="11">
        <f>SUM(C22:C24)</f>
        <v>238213.75</v>
      </c>
      <c r="D25" s="10" t="s">
        <v>9</v>
      </c>
    </row>
    <row r="28" spans="1:4" x14ac:dyDescent="0.3">
      <c r="A28" t="s">
        <v>10</v>
      </c>
      <c r="B28" s="4">
        <v>400000</v>
      </c>
    </row>
    <row r="29" spans="1:4" x14ac:dyDescent="0.3">
      <c r="A29" t="s">
        <v>11</v>
      </c>
      <c r="B29" s="4">
        <f>+B28*C29</f>
        <v>320000</v>
      </c>
      <c r="C29" s="7">
        <v>0.8</v>
      </c>
    </row>
    <row r="30" spans="1:4" x14ac:dyDescent="0.3">
      <c r="B30" s="16">
        <f>-C18</f>
        <v>-200713.75</v>
      </c>
    </row>
    <row r="31" spans="1:4" x14ac:dyDescent="0.3">
      <c r="B31" s="12">
        <f>SUM(B29:B30)</f>
        <v>119286.25</v>
      </c>
    </row>
    <row r="34" spans="1:3" x14ac:dyDescent="0.3">
      <c r="A34" t="s">
        <v>17</v>
      </c>
    </row>
    <row r="35" spans="1:3" x14ac:dyDescent="0.3">
      <c r="A35" t="s">
        <v>12</v>
      </c>
      <c r="B35" s="4">
        <v>126812.75</v>
      </c>
    </row>
    <row r="36" spans="1:3" x14ac:dyDescent="0.3">
      <c r="A36" t="s">
        <v>13</v>
      </c>
      <c r="B36" s="13">
        <f>+B31</f>
        <v>119286.25</v>
      </c>
    </row>
    <row r="37" spans="1:3" x14ac:dyDescent="0.3">
      <c r="B37" s="25">
        <f>+B35-B36</f>
        <v>7526.5</v>
      </c>
      <c r="C37" s="9"/>
    </row>
    <row r="39" spans="1:3" x14ac:dyDescent="0.3">
      <c r="A39" s="26" t="s">
        <v>14</v>
      </c>
      <c r="B39" s="8">
        <v>167402</v>
      </c>
      <c r="C39" s="8"/>
    </row>
    <row r="40" spans="1:3" x14ac:dyDescent="0.3">
      <c r="A40" s="26" t="s">
        <v>19</v>
      </c>
      <c r="B40" s="8">
        <v>757100</v>
      </c>
      <c r="C40" s="8" t="s">
        <v>15</v>
      </c>
    </row>
    <row r="42" spans="1:3" x14ac:dyDescent="0.3">
      <c r="B42" s="1"/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CB732-912E-4F7B-9565-B8658D36DEC0}">
  <dimension ref="A2:F40"/>
  <sheetViews>
    <sheetView topLeftCell="A25" zoomScaleNormal="100" workbookViewId="0">
      <selection activeCell="B17" sqref="B17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18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23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16</v>
      </c>
      <c r="B5" s="27"/>
      <c r="C5" s="27"/>
      <c r="D5" s="27"/>
      <c r="E5" s="17"/>
      <c r="F5" s="17"/>
    </row>
    <row r="9" spans="1:6" x14ac:dyDescent="0.3">
      <c r="A9" t="s">
        <v>0</v>
      </c>
      <c r="B9">
        <v>50</v>
      </c>
      <c r="C9" t="s">
        <v>21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5</v>
      </c>
      <c r="C11" t="s">
        <v>1</v>
      </c>
    </row>
    <row r="12" spans="1:6" x14ac:dyDescent="0.3">
      <c r="A12" t="s">
        <v>5</v>
      </c>
      <c r="B12">
        <v>20</v>
      </c>
      <c r="C12" t="s">
        <v>1</v>
      </c>
    </row>
    <row r="13" spans="1:6" x14ac:dyDescent="0.3">
      <c r="A13" t="s">
        <v>6</v>
      </c>
      <c r="B13">
        <v>25</v>
      </c>
      <c r="C13" t="s">
        <v>1</v>
      </c>
    </row>
    <row r="16" spans="1:6" x14ac:dyDescent="0.3">
      <c r="A16" s="10" t="s">
        <v>2</v>
      </c>
      <c r="B16" s="2">
        <v>823862</v>
      </c>
    </row>
    <row r="17" spans="1:4" x14ac:dyDescent="0.3">
      <c r="A17" t="s">
        <v>8</v>
      </c>
      <c r="B17" s="3">
        <v>-50000</v>
      </c>
    </row>
    <row r="18" spans="1:4" x14ac:dyDescent="0.3">
      <c r="B18" s="1">
        <f>SUM(B16:B17)</f>
        <v>773862</v>
      </c>
      <c r="C18" s="15">
        <f>+B18*B10%</f>
        <v>193465.5</v>
      </c>
    </row>
    <row r="21" spans="1:4" x14ac:dyDescent="0.3">
      <c r="A21" t="s">
        <v>7</v>
      </c>
    </row>
    <row r="22" spans="1:4" x14ac:dyDescent="0.3">
      <c r="A22" t="s">
        <v>8</v>
      </c>
      <c r="B22" s="5">
        <v>50000</v>
      </c>
      <c r="C22" s="4">
        <f>+B22*$B$9%</f>
        <v>25000</v>
      </c>
    </row>
    <row r="23" spans="1:4" x14ac:dyDescent="0.3">
      <c r="A23" t="s">
        <v>8</v>
      </c>
      <c r="B23" s="5">
        <v>100000</v>
      </c>
      <c r="C23" s="4">
        <f>(B23-(B23*$B$10)%)*$B$9%</f>
        <v>37500</v>
      </c>
      <c r="D23" t="s">
        <v>22</v>
      </c>
    </row>
    <row r="24" spans="1:4" x14ac:dyDescent="0.3">
      <c r="B24" s="24">
        <f>+B16-B22-B23</f>
        <v>673862</v>
      </c>
      <c r="C24" s="6">
        <f>+B24*$B$13%</f>
        <v>168465.5</v>
      </c>
    </row>
    <row r="25" spans="1:4" x14ac:dyDescent="0.3">
      <c r="B25" s="5">
        <f>SUM(B22:B24)</f>
        <v>823862</v>
      </c>
      <c r="C25" s="11">
        <f>SUM(C22:C24)</f>
        <v>230965.5</v>
      </c>
      <c r="D25" s="10" t="s">
        <v>9</v>
      </c>
    </row>
    <row r="28" spans="1:4" x14ac:dyDescent="0.3">
      <c r="A28" t="s">
        <v>10</v>
      </c>
      <c r="B28" s="4">
        <v>400000</v>
      </c>
    </row>
    <row r="29" spans="1:4" x14ac:dyDescent="0.3">
      <c r="A29" t="s">
        <v>11</v>
      </c>
      <c r="B29" s="4">
        <f>+B28*C29</f>
        <v>320000</v>
      </c>
      <c r="C29" s="7">
        <v>0.8</v>
      </c>
    </row>
    <row r="30" spans="1:4" x14ac:dyDescent="0.3">
      <c r="B30" s="16">
        <f>-C18</f>
        <v>-193465.5</v>
      </c>
    </row>
    <row r="31" spans="1:4" x14ac:dyDescent="0.3">
      <c r="B31" s="12">
        <f>SUM(B29:B30)</f>
        <v>126534.5</v>
      </c>
    </row>
    <row r="34" spans="1:3" x14ac:dyDescent="0.3">
      <c r="A34" t="s">
        <v>17</v>
      </c>
    </row>
    <row r="35" spans="1:3" x14ac:dyDescent="0.3">
      <c r="A35" t="s">
        <v>12</v>
      </c>
      <c r="B35" s="4">
        <v>126812.75</v>
      </c>
    </row>
    <row r="36" spans="1:3" x14ac:dyDescent="0.3">
      <c r="A36" t="s">
        <v>13</v>
      </c>
      <c r="B36" s="13">
        <f>+B31</f>
        <v>126534.5</v>
      </c>
    </row>
    <row r="37" spans="1:3" x14ac:dyDescent="0.3">
      <c r="B37" s="25">
        <f>+B35-B36</f>
        <v>278.25</v>
      </c>
      <c r="C37" s="9"/>
    </row>
    <row r="39" spans="1:3" x14ac:dyDescent="0.3">
      <c r="A39" s="26" t="s">
        <v>14</v>
      </c>
      <c r="B39" s="8">
        <v>167402</v>
      </c>
      <c r="C39" s="8"/>
    </row>
    <row r="40" spans="1:3" x14ac:dyDescent="0.3">
      <c r="A40" s="26" t="s">
        <v>19</v>
      </c>
      <c r="B40" s="8">
        <v>757100</v>
      </c>
      <c r="C40" s="8" t="s">
        <v>15</v>
      </c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EA90-2D1F-4EEF-9B23-15320409096C}">
  <dimension ref="A2:F40"/>
  <sheetViews>
    <sheetView topLeftCell="A7" zoomScaleNormal="100" workbookViewId="0">
      <selection activeCell="A4" sqref="A4:D4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18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20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16</v>
      </c>
      <c r="B5" s="27"/>
      <c r="C5" s="27"/>
      <c r="D5" s="27"/>
      <c r="E5" s="17"/>
      <c r="F5" s="17"/>
    </row>
    <row r="9" spans="1:6" x14ac:dyDescent="0.3">
      <c r="A9" t="s">
        <v>0</v>
      </c>
      <c r="B9">
        <v>50</v>
      </c>
      <c r="C9" t="s">
        <v>21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5</v>
      </c>
      <c r="C11" t="s">
        <v>1</v>
      </c>
    </row>
    <row r="12" spans="1:6" x14ac:dyDescent="0.3">
      <c r="A12" t="s">
        <v>5</v>
      </c>
      <c r="B12">
        <v>20</v>
      </c>
      <c r="C12" t="s">
        <v>1</v>
      </c>
    </row>
    <row r="13" spans="1:6" x14ac:dyDescent="0.3">
      <c r="A13" t="s">
        <v>6</v>
      </c>
      <c r="B13">
        <v>25</v>
      </c>
      <c r="C13" t="s">
        <v>1</v>
      </c>
    </row>
    <row r="16" spans="1:6" x14ac:dyDescent="0.3">
      <c r="A16" s="10" t="s">
        <v>2</v>
      </c>
      <c r="B16" s="2">
        <v>823763</v>
      </c>
    </row>
    <row r="17" spans="1:4" x14ac:dyDescent="0.3">
      <c r="A17" t="s">
        <v>8</v>
      </c>
      <c r="B17" s="3">
        <v>-50000</v>
      </c>
    </row>
    <row r="18" spans="1:4" x14ac:dyDescent="0.3">
      <c r="B18" s="1">
        <f>SUM(B16:B17)</f>
        <v>773763</v>
      </c>
      <c r="C18" s="15">
        <f>+B18*B10%</f>
        <v>193440.75</v>
      </c>
    </row>
    <row r="21" spans="1:4" x14ac:dyDescent="0.3">
      <c r="A21" t="s">
        <v>7</v>
      </c>
    </row>
    <row r="22" spans="1:4" x14ac:dyDescent="0.3">
      <c r="A22" t="s">
        <v>8</v>
      </c>
      <c r="B22" s="5">
        <v>50000</v>
      </c>
      <c r="C22" s="4">
        <f>+B22*$B$9%</f>
        <v>25000</v>
      </c>
    </row>
    <row r="23" spans="1:4" x14ac:dyDescent="0.3">
      <c r="A23" t="s">
        <v>8</v>
      </c>
      <c r="B23" s="5">
        <v>100000</v>
      </c>
      <c r="C23" s="4">
        <f>(B23-(B23*$B$10)%)*$B$9%</f>
        <v>37500</v>
      </c>
      <c r="D23" t="s">
        <v>22</v>
      </c>
    </row>
    <row r="24" spans="1:4" x14ac:dyDescent="0.3">
      <c r="B24" s="24">
        <f>+B16-B22-B23</f>
        <v>673763</v>
      </c>
      <c r="C24" s="6">
        <f>+B24*$B$13%</f>
        <v>168440.75</v>
      </c>
    </row>
    <row r="25" spans="1:4" x14ac:dyDescent="0.3">
      <c r="B25" s="5">
        <f>SUM(B22:B24)</f>
        <v>823763</v>
      </c>
      <c r="C25" s="11">
        <f>SUM(C22:C24)</f>
        <v>230940.75</v>
      </c>
      <c r="D25" s="10" t="s">
        <v>9</v>
      </c>
    </row>
    <row r="28" spans="1:4" x14ac:dyDescent="0.3">
      <c r="A28" t="s">
        <v>10</v>
      </c>
      <c r="B28" s="4">
        <v>400000</v>
      </c>
    </row>
    <row r="29" spans="1:4" x14ac:dyDescent="0.3">
      <c r="A29" t="s">
        <v>11</v>
      </c>
      <c r="B29" s="4">
        <f>+B28*C29</f>
        <v>320000</v>
      </c>
      <c r="C29" s="7">
        <v>0.8</v>
      </c>
    </row>
    <row r="30" spans="1:4" x14ac:dyDescent="0.3">
      <c r="B30" s="16">
        <f>-C18</f>
        <v>-193440.75</v>
      </c>
    </row>
    <row r="31" spans="1:4" x14ac:dyDescent="0.3">
      <c r="B31" s="12">
        <f>SUM(B29:B30)</f>
        <v>126559.25</v>
      </c>
    </row>
    <row r="34" spans="1:3" x14ac:dyDescent="0.3">
      <c r="A34" t="s">
        <v>17</v>
      </c>
    </row>
    <row r="35" spans="1:3" x14ac:dyDescent="0.3">
      <c r="A35" t="s">
        <v>12</v>
      </c>
      <c r="B35" s="4">
        <v>126812.75</v>
      </c>
    </row>
    <row r="36" spans="1:3" x14ac:dyDescent="0.3">
      <c r="A36" t="s">
        <v>13</v>
      </c>
      <c r="B36" s="13">
        <f>+B31</f>
        <v>126559.25</v>
      </c>
    </row>
    <row r="37" spans="1:3" x14ac:dyDescent="0.3">
      <c r="B37" s="25">
        <f>+B35-B36</f>
        <v>253.5</v>
      </c>
      <c r="C37" s="9"/>
    </row>
    <row r="39" spans="1:3" x14ac:dyDescent="0.3">
      <c r="A39" s="26" t="s">
        <v>14</v>
      </c>
      <c r="B39" s="8">
        <v>167402</v>
      </c>
      <c r="C39" s="8"/>
    </row>
    <row r="40" spans="1:3" x14ac:dyDescent="0.3">
      <c r="A40" s="26" t="s">
        <v>19</v>
      </c>
      <c r="B40" s="8">
        <v>757100</v>
      </c>
      <c r="C40" s="8" t="s">
        <v>15</v>
      </c>
    </row>
  </sheetData>
  <mergeCells count="3">
    <mergeCell ref="A5:D5"/>
    <mergeCell ref="A4:D4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31.12.2023</vt:lpstr>
      <vt:lpstr>30.09.2023</vt:lpstr>
      <vt:lpstr>30.06.2023</vt:lpstr>
      <vt:lpstr>31.03.2023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CHI-FOU-MI</dc:creator>
  <cp:lastModifiedBy>Elisabeth Wittersheim</cp:lastModifiedBy>
  <cp:lastPrinted>2023-10-03T10:36:14Z</cp:lastPrinted>
  <dcterms:created xsi:type="dcterms:W3CDTF">2023-04-06T11:52:18Z</dcterms:created>
  <dcterms:modified xsi:type="dcterms:W3CDTF">2023-12-31T12:21:45Z</dcterms:modified>
</cp:coreProperties>
</file>